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5" yWindow="135" windowWidth="15480" windowHeight="9990"/>
  </bookViews>
  <sheets>
    <sheet name="Residential Rates" sheetId="2" r:id="rId1"/>
    <sheet name="Data" sheetId="1" state="hidden" r:id="rId2"/>
    <sheet name="Commercial Rates" sheetId="5" r:id="rId3"/>
  </sheets>
  <definedNames>
    <definedName name="_xlnm.Print_Area" localSheetId="0">'Residential Rates'!$A$1:$H$38</definedName>
  </definedNames>
  <calcPr calcId="114210"/>
</workbook>
</file>

<file path=xl/calcChain.xml><?xml version="1.0" encoding="utf-8"?>
<calcChain xmlns="http://schemas.openxmlformats.org/spreadsheetml/2006/main">
  <c r="D12" i="5"/>
  <c r="D13"/>
  <c r="H8" i="2"/>
  <c r="A4" i="1"/>
  <c r="B4"/>
  <c r="H10" i="2"/>
  <c r="A3" i="1"/>
  <c r="B3"/>
  <c r="O5" i="2"/>
  <c r="O4"/>
  <c r="B8" i="1"/>
  <c r="B9"/>
  <c r="O2" i="2"/>
  <c r="G16"/>
  <c r="G23"/>
  <c r="O3"/>
  <c r="O1"/>
  <c r="A14" i="1"/>
  <c r="N1" i="2"/>
  <c r="C13" i="5"/>
  <c r="C14"/>
  <c r="A5" i="1"/>
  <c r="A17"/>
  <c r="A18"/>
  <c r="A20"/>
  <c r="A2"/>
  <c r="B2"/>
  <c r="F23" i="2"/>
  <c r="A24" i="1"/>
  <c r="F16" i="2"/>
  <c r="B5" i="1"/>
  <c r="A19"/>
  <c r="A21"/>
  <c r="A25"/>
  <c r="F17" i="2"/>
  <c r="F19"/>
  <c r="F25"/>
  <c r="F27"/>
</calcChain>
</file>

<file path=xl/comments1.xml><?xml version="1.0" encoding="utf-8"?>
<comments xmlns="http://schemas.openxmlformats.org/spreadsheetml/2006/main">
  <authors>
    <author>Carl H Tune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</t>
        </r>
      </text>
    </comment>
    <comment ref="A3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Owners</t>
        </r>
      </text>
    </comment>
    <comment ref="A4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Eagle Loan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Eagle Owners</t>
        </r>
      </text>
    </comment>
    <comment ref="A8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Policy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Owner's Policy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Rate Type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Owner's Rate Type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Simultaneous?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Greater than Owner's</t>
        </r>
      </text>
    </comment>
    <comment ref="A18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Difference of Loan and Owner's Liability</t>
        </r>
      </text>
    </comment>
    <comment ref="A19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Additional Simo Charge for Basic if Loan Liability is Greater than Owner Liability.</t>
        </r>
      </text>
    </comment>
    <comment ref="A20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Additional Simo Charge for Eagle if Loan Liability is Greater than Owner Liability.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Simo Owner's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Owner's Quote</t>
        </r>
      </text>
    </comment>
    <comment ref="A25" authorId="0">
      <text>
        <r>
          <rPr>
            <b/>
            <sz val="8"/>
            <color indexed="81"/>
            <rFont val="Tahoma"/>
            <family val="2"/>
          </rPr>
          <t>Carl H Tune:</t>
        </r>
        <r>
          <rPr>
            <sz val="8"/>
            <color indexed="81"/>
            <rFont val="Tahoma"/>
            <family val="2"/>
          </rPr>
          <t xml:space="preserve">
Loan Quote</t>
        </r>
      </text>
    </comment>
  </commentList>
</comments>
</file>

<file path=xl/sharedStrings.xml><?xml version="1.0" encoding="utf-8"?>
<sst xmlns="http://schemas.openxmlformats.org/spreadsheetml/2006/main" count="53" uniqueCount="51">
  <si>
    <t>Premiums</t>
  </si>
  <si>
    <t>Reference</t>
  </si>
  <si>
    <t>Simultaneous</t>
  </si>
  <si>
    <t>Basic Rate</t>
  </si>
  <si>
    <t>Eagle Rate</t>
  </si>
  <si>
    <t>Quote</t>
  </si>
  <si>
    <t>Liability Amount</t>
  </si>
  <si>
    <t>Rate Type</t>
  </si>
  <si>
    <t>Policy Type</t>
  </si>
  <si>
    <t>Additional Premium to Owner:</t>
  </si>
  <si>
    <t>Simultaneous Owners and Lenders Calculation</t>
  </si>
  <si>
    <t>+</t>
  </si>
  <si>
    <t>Total:</t>
  </si>
  <si>
    <t>simo</t>
  </si>
  <si>
    <t>own</t>
  </si>
  <si>
    <t>lend</t>
  </si>
  <si>
    <t>Total Premium Due:</t>
  </si>
  <si>
    <t>Owner's Policy</t>
  </si>
  <si>
    <t>Lender's Policy</t>
  </si>
  <si>
    <t>GFE Quote:</t>
  </si>
  <si>
    <t>Simultaneous Lender's Policy</t>
  </si>
  <si>
    <t>Liability</t>
  </si>
  <si>
    <t>Base Premium</t>
  </si>
  <si>
    <t>Reissue Rate 10% discount or 90% of rate</t>
  </si>
  <si>
    <t>Article I.                     Reissue Rates</t>
  </si>
  <si>
    <t xml:space="preserve">A purchaser of a commercial title insurance policy (lenders or owners) shall be entitled to a ten percent (10%) reduction in the rates as a reissue rate if the real property to be insured </t>
  </si>
  <si>
    <t xml:space="preserve">is identical to, or is part of, real property insured less than 10 years immediately prior to the date the insured transaction closes. </t>
  </si>
  <si>
    <t>Article II.                    Concurrently Issued Policies</t>
  </si>
  <si>
    <t>(a)      When a loan policy and owner’s policy are issued concurrently on the same property, they shall be treated as a single policy and the charge shall be based on the policy with the highest limits.</t>
  </si>
  <si>
    <t>(b)      When more than one loan policy is issued concurrently to insure multiple properties securing a single loan, the charge for these policies shall be aggregated and based upon the amount of the loan.</t>
  </si>
  <si>
    <t xml:space="preserve">(c)      When more than one mortgage is insured concurrently (first and second mortgage transactions) the charge shall be calculated on the aggregated amount of the mortgages. </t>
  </si>
  <si>
    <t xml:space="preserve">(d)      When more than one owner’s policy is issued concurrently and insures the same insured for multiple properties, the charge shall be based on the aggregate amount of the policies. </t>
  </si>
  <si>
    <t>Article III.                   Extension or Modification of an Insured Loan</t>
  </si>
  <si>
    <t xml:space="preserve">Where a mortgage which was previously insured is still in effect, and that mortgage is to be amended by an extension or modification agreement, an endorsement to the existing policy or a new policy may be </t>
  </si>
  <si>
    <t xml:space="preserve">issued which covers the extension or modification agreement.  The charge for the issuance of an endorsement to an existing policy or the issuance of a new policy to provide coverage to insure the mortgage </t>
  </si>
  <si>
    <t>as amended by the extension or modification agreement shall be made in accordance with subparagraph (a) below.</t>
  </si>
  <si>
    <t xml:space="preserve">(a)      The charge for a new policy or endorsement to an existing policy issued in conjunction with an extension or modification agreement, that does not increase the unpaid principal balance, </t>
  </si>
  <si>
    <t xml:space="preserve">           shall be calculated on the basis of the unpaid principal balance in accordance with the following applicable rates:</t>
  </si>
  <si>
    <t>                          i)        Up to 5 years ...................................... 50% of the applicable rate</t>
  </si>
  <si>
    <t xml:space="preserve">                         ii)        Over 5 years and up to 10 years......... 60% of the applicable rate </t>
  </si>
  <si>
    <t xml:space="preserve">(b)      The charge for a new policy or endorsement to an existing policy issued in conjunction with an extension or modification agreement that increases the unpaid principal balance </t>
  </si>
  <si>
    <t xml:space="preserve">                         or adds additional real property to the previously insured mortgage, shall be calculated at 70% of the applicable rates based on the insured amount.</t>
  </si>
  <si>
    <t>Article IV.                  Leasehold Insurance</t>
  </si>
  <si>
    <t xml:space="preserve">Where a leasehold interest is to be insured concurrently with the interest of an owner and/or mortgagee of the fee simple estate, the charge shall be the applicable rate for owner and/or mortgagee plus 30% </t>
  </si>
  <si>
    <t>of the applicable rate for the leasehold interest. The charge for any insurance in excess of the face amount of such owner’s and/or loan policy shall be determined under the schedule of rates contained herein.</t>
  </si>
  <si>
    <t>PLEASE CALL FOR RATES ABOVE $50,000,000.00 OR FOR QUOTES ON ENDORSEMENTS</t>
  </si>
  <si>
    <t xml:space="preserve">Georgia Residential Rate Calculator </t>
  </si>
  <si>
    <t xml:space="preserve">Georgia Commercial Rate Calculator </t>
  </si>
  <si>
    <t>MINIMUM PREMIUM:   $500.00</t>
  </si>
  <si>
    <t>PLEASE NOTE:  If the Loan Amount exceeds the Purchase Price, the additional liability will be calculated according to the published rate and added to the $150.00 simultaneous charge.</t>
  </si>
  <si>
    <t>GA rates- Effective as of June 15, 2015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</si>
</sst>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_(&quot;$&quot;* #,##0_);_(&quot;$&quot;* \(#,##0\);_(&quot;$&quot;* &quot;-&quot;??_);_(@_)"/>
  </numFmts>
  <fonts count="33">
    <font>
      <sz val="11"/>
      <color theme="1"/>
      <name val="Calibri"/>
      <family val="2"/>
      <scheme val="minor"/>
    </font>
    <font>
      <sz val="12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Verdana"/>
      <family val="2"/>
    </font>
    <font>
      <b/>
      <u/>
      <sz val="11"/>
      <color indexed="8"/>
      <name val="Calibri"/>
      <family val="2"/>
    </font>
    <font>
      <sz val="12"/>
      <color indexed="22"/>
      <name val="Verdana"/>
      <family val="2"/>
    </font>
    <font>
      <sz val="11"/>
      <color indexed="22"/>
      <name val="Calibri"/>
      <family val="2"/>
    </font>
    <font>
      <b/>
      <sz val="11"/>
      <color indexed="10"/>
      <name val="Calibri"/>
      <family val="2"/>
    </font>
    <font>
      <b/>
      <sz val="14"/>
      <color indexed="9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sz val="14"/>
      <color indexed="8"/>
      <name val="Verdan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indexed="8"/>
      <name val="Verdana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8"/>
      <color indexed="8"/>
      <name val="Tahoma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1" fillId="0" borderId="0"/>
  </cellStyleXfs>
  <cellXfs count="87">
    <xf numFmtId="0" fontId="0" fillId="0" borderId="0" xfId="0"/>
    <xf numFmtId="164" fontId="9" fillId="0" borderId="0" xfId="0" applyNumberFormat="1" applyFont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164" fontId="1" fillId="0" borderId="6" xfId="0" applyNumberFormat="1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0" fillId="0" borderId="3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1" fontId="11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" fontId="11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164" fontId="13" fillId="0" borderId="0" xfId="0" applyNumberFormat="1" applyFont="1" applyBorder="1" applyAlignment="1" applyProtection="1">
      <alignment horizontal="right"/>
      <protection hidden="1"/>
    </xf>
    <xf numFmtId="164" fontId="13" fillId="0" borderId="0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10" fillId="3" borderId="0" xfId="0" applyFont="1" applyFill="1" applyAlignment="1" applyProtection="1">
      <protection hidden="1"/>
    </xf>
    <xf numFmtId="0" fontId="0" fillId="3" borderId="0" xfId="0" applyFill="1" applyProtection="1"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164" fontId="0" fillId="4" borderId="9" xfId="0" applyNumberFormat="1" applyFill="1" applyBorder="1" applyAlignment="1" applyProtection="1">
      <alignment horizontal="center"/>
      <protection locked="0" hidden="1"/>
    </xf>
    <xf numFmtId="0" fontId="0" fillId="0" borderId="0" xfId="0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164" fontId="6" fillId="4" borderId="0" xfId="0" applyNumberFormat="1" applyFont="1" applyFill="1" applyBorder="1" applyAlignment="1" applyProtection="1">
      <protection hidden="1"/>
    </xf>
    <xf numFmtId="164" fontId="6" fillId="4" borderId="10" xfId="0" applyNumberFormat="1" applyFont="1" applyFill="1" applyBorder="1" applyProtection="1">
      <protection hidden="1"/>
    </xf>
    <xf numFmtId="0" fontId="22" fillId="4" borderId="0" xfId="0" applyFont="1" applyFill="1" applyProtection="1">
      <protection hidden="1"/>
    </xf>
    <xf numFmtId="164" fontId="19" fillId="4" borderId="9" xfId="0" applyNumberFormat="1" applyFont="1" applyFill="1" applyBorder="1" applyAlignment="1" applyProtection="1">
      <protection hidden="1"/>
    </xf>
    <xf numFmtId="0" fontId="20" fillId="4" borderId="0" xfId="0" applyFont="1" applyFill="1" applyProtection="1">
      <protection hidden="1"/>
    </xf>
    <xf numFmtId="164" fontId="20" fillId="4" borderId="0" xfId="0" applyNumberFormat="1" applyFont="1" applyFill="1" applyProtection="1">
      <protection hidden="1"/>
    </xf>
    <xf numFmtId="0" fontId="23" fillId="3" borderId="11" xfId="0" applyFont="1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23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4" fillId="3" borderId="13" xfId="0" applyFont="1" applyFill="1" applyBorder="1" applyProtection="1">
      <protection hidden="1"/>
    </xf>
    <xf numFmtId="0" fontId="25" fillId="0" borderId="0" xfId="3" applyFont="1" applyBorder="1"/>
    <xf numFmtId="166" fontId="25" fillId="0" borderId="0" xfId="3" applyNumberFormat="1" applyFont="1" applyBorder="1"/>
    <xf numFmtId="7" fontId="25" fillId="0" borderId="0" xfId="3" applyNumberFormat="1" applyFont="1" applyBorder="1"/>
    <xf numFmtId="164" fontId="25" fillId="0" borderId="0" xfId="3" applyNumberFormat="1" applyFont="1" applyBorder="1"/>
    <xf numFmtId="0" fontId="25" fillId="0" borderId="0" xfId="3" applyFont="1" applyBorder="1" applyAlignment="1">
      <alignment wrapText="1"/>
    </xf>
    <xf numFmtId="9" fontId="25" fillId="0" borderId="0" xfId="3" applyNumberFormat="1" applyFont="1" applyBorder="1"/>
    <xf numFmtId="0" fontId="26" fillId="0" borderId="0" xfId="3" applyFont="1"/>
    <xf numFmtId="0" fontId="25" fillId="0" borderId="0" xfId="3" applyFont="1"/>
    <xf numFmtId="0" fontId="25" fillId="0" borderId="0" xfId="3" applyFont="1" applyAlignment="1">
      <alignment horizontal="left" indent="4"/>
    </xf>
    <xf numFmtId="0" fontId="25" fillId="0" borderId="0" xfId="3" applyNumberFormat="1" applyFont="1"/>
    <xf numFmtId="0" fontId="25" fillId="0" borderId="0" xfId="3" applyFont="1" applyAlignment="1">
      <alignment horizontal="left" indent="7"/>
    </xf>
    <xf numFmtId="0" fontId="26" fillId="0" borderId="0" xfId="3" applyFont="1" applyBorder="1"/>
    <xf numFmtId="0" fontId="26" fillId="3" borderId="0" xfId="3" applyFont="1" applyFill="1" applyBorder="1"/>
    <xf numFmtId="164" fontId="26" fillId="3" borderId="14" xfId="3" applyNumberFormat="1" applyFont="1" applyFill="1" applyBorder="1"/>
    <xf numFmtId="0" fontId="26" fillId="4" borderId="0" xfId="3" applyFont="1" applyFill="1" applyBorder="1" applyAlignment="1">
      <alignment wrapText="1"/>
    </xf>
    <xf numFmtId="164" fontId="26" fillId="4" borderId="13" xfId="3" applyNumberFormat="1" applyFont="1" applyFill="1" applyBorder="1"/>
    <xf numFmtId="164" fontId="26" fillId="0" borderId="0" xfId="3" applyNumberFormat="1" applyFont="1" applyBorder="1"/>
    <xf numFmtId="44" fontId="30" fillId="4" borderId="0" xfId="2" applyFont="1" applyFill="1" applyBorder="1"/>
    <xf numFmtId="164" fontId="6" fillId="4" borderId="15" xfId="0" applyNumberFormat="1" applyFont="1" applyFill="1" applyBorder="1" applyAlignment="1" applyProtection="1">
      <protection hidden="1"/>
    </xf>
    <xf numFmtId="0" fontId="32" fillId="0" borderId="0" xfId="3" applyFont="1" applyBorder="1" applyAlignment="1">
      <alignment wrapText="1"/>
    </xf>
    <xf numFmtId="0" fontId="18" fillId="3" borderId="11" xfId="0" applyFont="1" applyFill="1" applyBorder="1" applyAlignment="1" applyProtection="1">
      <alignment horizontal="center"/>
      <protection hidden="1"/>
    </xf>
    <xf numFmtId="0" fontId="18" fillId="3" borderId="16" xfId="0" applyFont="1" applyFill="1" applyBorder="1" applyAlignment="1" applyProtection="1">
      <alignment horizontal="center"/>
      <protection hidden="1"/>
    </xf>
    <xf numFmtId="0" fontId="18" fillId="3" borderId="12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27" fillId="4" borderId="0" xfId="0" applyNumberFormat="1" applyFont="1" applyFill="1" applyAlignment="1" applyProtection="1">
      <alignment horizontal="center" vertical="center"/>
      <protection hidden="1"/>
    </xf>
    <xf numFmtId="0" fontId="6" fillId="3" borderId="15" xfId="0" applyFont="1" applyFill="1" applyBorder="1" applyAlignment="1" applyProtection="1">
      <alignment horizontal="left"/>
      <protection hidden="1"/>
    </xf>
    <xf numFmtId="0" fontId="19" fillId="4" borderId="0" xfId="0" applyFont="1" applyFill="1" applyBorder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28" fillId="3" borderId="11" xfId="0" applyFont="1" applyFill="1" applyBorder="1" applyAlignment="1" applyProtection="1">
      <alignment horizontal="center"/>
      <protection hidden="1"/>
    </xf>
    <xf numFmtId="0" fontId="28" fillId="3" borderId="16" xfId="0" applyFont="1" applyFill="1" applyBorder="1" applyAlignment="1" applyProtection="1">
      <alignment horizontal="center"/>
      <protection hidden="1"/>
    </xf>
    <xf numFmtId="0" fontId="28" fillId="3" borderId="12" xfId="0" applyFont="1" applyFill="1" applyBorder="1" applyAlignment="1" applyProtection="1">
      <alignment horizontal="center"/>
      <protection hidden="1"/>
    </xf>
    <xf numFmtId="0" fontId="26" fillId="3" borderId="11" xfId="3" applyFont="1" applyFill="1" applyBorder="1" applyAlignment="1">
      <alignment horizontal="center" vertical="center"/>
    </xf>
    <xf numFmtId="0" fontId="26" fillId="3" borderId="16" xfId="3" applyFont="1" applyFill="1" applyBorder="1" applyAlignment="1">
      <alignment horizontal="center" vertical="center"/>
    </xf>
    <xf numFmtId="0" fontId="26" fillId="3" borderId="12" xfId="3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8">
    <dxf>
      <font>
        <b/>
        <i val="0"/>
        <color auto="1"/>
      </font>
    </dxf>
    <dxf>
      <font>
        <b/>
        <i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  <dxf>
      <font>
        <b/>
        <i val="0"/>
        <color auto="1"/>
      </font>
      <border>
        <bottom style="thin">
          <color indexed="64"/>
        </bottom>
      </border>
    </dxf>
    <dxf>
      <font>
        <b/>
        <i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  <dxf>
      <font>
        <b/>
        <i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30</xdr:row>
      <xdr:rowOff>155575</xdr:rowOff>
    </xdr:from>
    <xdr:to>
      <xdr:col>7</xdr:col>
      <xdr:colOff>57150</xdr:colOff>
      <xdr:row>39</xdr:row>
      <xdr:rowOff>104775</xdr:rowOff>
    </xdr:to>
    <xdr:sp macro="" textlink="">
      <xdr:nvSpPr>
        <xdr:cNvPr id="2" name="TextBox 1"/>
        <xdr:cNvSpPr txBox="1"/>
      </xdr:nvSpPr>
      <xdr:spPr>
        <a:xfrm>
          <a:off x="755650" y="5880100"/>
          <a:ext cx="4654550" cy="166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ü"/>
            <a:tabLst/>
            <a:defRPr/>
          </a:pPr>
          <a:r>
            <a:rPr lang="en-US" sz="110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  For construction or commercial policy rates please refer to First American Title’s printed material or call our office at (404) 250-1604.</a:t>
          </a:r>
          <a:endParaRPr lang="en-US">
            <a:latin typeface="Verdana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ü"/>
            <a:tabLst/>
            <a:defRPr/>
          </a:pPr>
          <a:endParaRPr lang="en-US" sz="1100">
            <a:solidFill>
              <a:schemeClr val="dk1"/>
            </a:solidFill>
            <a:latin typeface="Verdana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ü"/>
            <a:tabLst/>
            <a:defRPr/>
          </a:pPr>
          <a:r>
            <a:rPr lang="en-US" sz="1100" baseline="0">
              <a:solidFill>
                <a:schemeClr val="dk1"/>
              </a:solidFill>
              <a:latin typeface="Verdana" pitchFamily="34" charset="0"/>
              <a:ea typeface="+mn-ea"/>
              <a:cs typeface="+mn-cs"/>
            </a:rPr>
            <a:t>  All liabilities are rounded "up" to the nearest $1,000 for the purpose of calculating the premium.  (ex: A liability of $299,001 will be calculated based on the liability amount of $300,000 in the final premium quote.)</a:t>
          </a:r>
          <a:endParaRPr lang="en-US" sz="1100">
            <a:solidFill>
              <a:schemeClr val="dk1"/>
            </a:solidFill>
            <a:latin typeface="Verdana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606804</xdr:colOff>
      <xdr:row>3</xdr:row>
      <xdr:rowOff>38100</xdr:rowOff>
    </xdr:from>
    <xdr:to>
      <xdr:col>11</xdr:col>
      <xdr:colOff>536195</xdr:colOff>
      <xdr:row>8</xdr:row>
      <xdr:rowOff>161925</xdr:rowOff>
    </xdr:to>
    <xdr:pic>
      <xdr:nvPicPr>
        <xdr:cNvPr id="2" name="Picture 1" descr="FATICO-NCS_Horz_Print_Bl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997829" y="752475"/>
          <a:ext cx="3701291" cy="10763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0"/>
  <sheetViews>
    <sheetView showGridLines="0" tabSelected="1" zoomScaleNormal="100" workbookViewId="0">
      <selection activeCell="M15" sqref="M15"/>
    </sheetView>
  </sheetViews>
  <sheetFormatPr defaultRowHeight="15"/>
  <cols>
    <col min="1" max="1" width="8.140625" style="16" customWidth="1"/>
    <col min="2" max="5" width="9.140625" style="16"/>
    <col min="6" max="6" width="13.7109375" style="16" customWidth="1"/>
    <col min="7" max="7" width="23.85546875" style="16" customWidth="1"/>
    <col min="8" max="8" width="16.140625" style="16" customWidth="1"/>
    <col min="9" max="16384" width="9.140625" style="16"/>
  </cols>
  <sheetData>
    <row r="1" spans="1:22" ht="23.25" customHeight="1" thickBot="1">
      <c r="A1" s="67" t="s">
        <v>46</v>
      </c>
      <c r="B1" s="68"/>
      <c r="C1" s="68"/>
      <c r="D1" s="68"/>
      <c r="E1" s="68"/>
      <c r="F1" s="68"/>
      <c r="G1" s="68"/>
      <c r="H1" s="69"/>
      <c r="N1" s="17" t="b">
        <f ca="1">Data!A14</f>
        <v>1</v>
      </c>
      <c r="O1" s="17" t="b">
        <f ca="1">IF(Data!B8+Data!B9=3, TRUE, FALSE)</f>
        <v>1</v>
      </c>
      <c r="P1" s="17" t="s">
        <v>13</v>
      </c>
    </row>
    <row r="2" spans="1:22" ht="19.5" customHeight="1">
      <c r="E2" s="76">
        <v>42170</v>
      </c>
      <c r="F2" s="76"/>
      <c r="O2" s="17" t="b">
        <f ca="1">IF(Data!B8+Data!B9=2, TRUE, FALSE)</f>
        <v>0</v>
      </c>
      <c r="P2" s="17" t="s">
        <v>14</v>
      </c>
    </row>
    <row r="3" spans="1:22" ht="8.25" customHeight="1">
      <c r="O3" s="17" t="b">
        <f ca="1">IF(Data!B8+Data!B9=1, TRUE, FALSE)</f>
        <v>0</v>
      </c>
      <c r="P3" s="17" t="s">
        <v>15</v>
      </c>
    </row>
    <row r="4" spans="1:22" ht="11.25" customHeight="1">
      <c r="O4" s="17">
        <f ca="1">IF(Data!A8=TRUE, 1, 0)</f>
        <v>1</v>
      </c>
      <c r="P4" s="17" t="s">
        <v>15</v>
      </c>
    </row>
    <row r="5" spans="1:22" ht="7.5" customHeight="1">
      <c r="O5" s="17">
        <f ca="1">IF(Data!A9=TRUE, 1, 0)</f>
        <v>1</v>
      </c>
      <c r="P5" s="17" t="s">
        <v>14</v>
      </c>
    </row>
    <row r="6" spans="1:22" ht="24.75" customHeight="1">
      <c r="B6" s="29" t="s">
        <v>8</v>
      </c>
      <c r="C6" s="29"/>
      <c r="D6" s="70" t="s">
        <v>7</v>
      </c>
      <c r="E6" s="70"/>
      <c r="F6" s="30"/>
      <c r="G6" s="31" t="s">
        <v>6</v>
      </c>
    </row>
    <row r="8" spans="1:22" ht="15.75">
      <c r="A8" s="34"/>
      <c r="B8" s="32"/>
      <c r="C8" s="32"/>
      <c r="D8" s="32"/>
      <c r="E8" s="32"/>
      <c r="F8" s="34"/>
      <c r="G8" s="33">
        <v>0</v>
      </c>
      <c r="H8" s="18">
        <f>ROUNDUP(G8,-3)</f>
        <v>0</v>
      </c>
    </row>
    <row r="9" spans="1:22">
      <c r="H9" s="19"/>
    </row>
    <row r="10" spans="1:22" ht="15.75">
      <c r="A10" s="34"/>
      <c r="B10" s="32"/>
      <c r="C10" s="32"/>
      <c r="D10" s="32"/>
      <c r="E10" s="32"/>
      <c r="F10" s="34"/>
      <c r="G10" s="33">
        <v>0</v>
      </c>
      <c r="H10" s="20">
        <f>ROUNDUP(G10,-3)</f>
        <v>0</v>
      </c>
    </row>
    <row r="14" spans="1:22" ht="19.5" thickBot="1">
      <c r="B14" s="71" t="s">
        <v>10</v>
      </c>
      <c r="C14" s="71"/>
      <c r="D14" s="71"/>
      <c r="E14" s="71"/>
      <c r="F14" s="71"/>
      <c r="G14" s="71"/>
    </row>
    <row r="15" spans="1:22" s="27" customFormat="1" ht="29.25" customHeight="1" thickBot="1">
      <c r="B15" s="73" t="s">
        <v>49</v>
      </c>
      <c r="C15" s="74"/>
      <c r="D15" s="74"/>
      <c r="E15" s="74"/>
      <c r="F15" s="74"/>
      <c r="G15" s="74"/>
      <c r="H15" s="75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ht="27.75" customHeight="1">
      <c r="B16" s="77" t="s">
        <v>17</v>
      </c>
      <c r="C16" s="77"/>
      <c r="D16" s="77"/>
      <c r="F16" s="65">
        <f ca="1">Data!A24</f>
        <v>150</v>
      </c>
      <c r="G16" s="35" t="str">
        <f ca="1">IF(Data!A13=1, "Basic Rate", "Eagle Rate")</f>
        <v>Basic Rate</v>
      </c>
    </row>
    <row r="17" spans="2:17" ht="21" customHeight="1" thickBot="1">
      <c r="B17" s="46" t="s">
        <v>20</v>
      </c>
      <c r="C17" s="46"/>
      <c r="D17" s="46"/>
      <c r="E17" s="26" t="s">
        <v>11</v>
      </c>
      <c r="F17" s="37">
        <f ca="1">Data!A25</f>
        <v>150</v>
      </c>
    </row>
    <row r="19" spans="2:17" ht="15.75">
      <c r="B19" s="40" t="s">
        <v>12</v>
      </c>
      <c r="C19" s="38"/>
      <c r="D19" s="38"/>
      <c r="E19" s="38"/>
      <c r="F19" s="41">
        <f>F16+F17</f>
        <v>300</v>
      </c>
    </row>
    <row r="20" spans="2:17" ht="24.75" customHeight="1" thickBot="1">
      <c r="B20" s="44"/>
      <c r="C20" s="45"/>
    </row>
    <row r="21" spans="2:17" ht="24" customHeight="1" thickBot="1">
      <c r="B21" s="42" t="s">
        <v>19</v>
      </c>
      <c r="C21" s="43"/>
      <c r="D21" s="21"/>
    </row>
    <row r="22" spans="2:17" ht="8.25" customHeight="1"/>
    <row r="23" spans="2:17" ht="19.5" customHeight="1">
      <c r="B23" s="80" t="s">
        <v>18</v>
      </c>
      <c r="C23" s="80"/>
      <c r="D23" s="80"/>
      <c r="F23" s="36">
        <f ca="1">IF(Data!A8=TRUE,IF(Data!A12=1, Data!B2, Data!B4), 0)</f>
        <v>150</v>
      </c>
      <c r="G23" s="35" t="str">
        <f ca="1">IF(Data!A12=1, "Basic Rate", "Eagle Rate")</f>
        <v>Basic Rate</v>
      </c>
      <c r="L23" s="22"/>
      <c r="M23" s="22"/>
      <c r="N23" s="22"/>
      <c r="O23" s="22"/>
      <c r="P23" s="22"/>
    </row>
    <row r="24" spans="2:17">
      <c r="K24" s="21"/>
      <c r="L24" s="72"/>
      <c r="M24" s="72"/>
      <c r="N24" s="72"/>
      <c r="O24" s="72"/>
      <c r="P24" s="23"/>
      <c r="Q24" s="21"/>
    </row>
    <row r="25" spans="2:17" ht="18.75">
      <c r="B25" s="79" t="s">
        <v>9</v>
      </c>
      <c r="C25" s="79"/>
      <c r="D25" s="79"/>
      <c r="E25" s="79"/>
      <c r="F25" s="36">
        <f>F19-F23</f>
        <v>150</v>
      </c>
      <c r="L25" s="24"/>
      <c r="M25" s="23"/>
      <c r="N25" s="25"/>
      <c r="O25" s="23"/>
      <c r="P25" s="25"/>
    </row>
    <row r="26" spans="2:17">
      <c r="L26" s="72"/>
      <c r="M26" s="72"/>
      <c r="N26" s="72"/>
      <c r="O26" s="72"/>
      <c r="P26" s="72"/>
    </row>
    <row r="27" spans="2:17" ht="21" customHeight="1">
      <c r="B27" s="78" t="s">
        <v>16</v>
      </c>
      <c r="C27" s="78"/>
      <c r="D27" s="78"/>
      <c r="E27" s="38"/>
      <c r="F27" s="39">
        <f ca="1">Data!A24+Data!A25</f>
        <v>300</v>
      </c>
      <c r="L27" s="24"/>
      <c r="M27" s="23"/>
      <c r="N27" s="25"/>
      <c r="O27" s="23"/>
      <c r="P27" s="22"/>
    </row>
    <row r="28" spans="2:17">
      <c r="L28" s="22"/>
      <c r="M28" s="22"/>
      <c r="N28" s="22"/>
      <c r="O28" s="22"/>
      <c r="P28" s="22"/>
    </row>
    <row r="29" spans="2:17" ht="11.25" customHeight="1"/>
    <row r="30" spans="2:17" ht="9.75" customHeight="1"/>
  </sheetData>
  <sheetProtection selectLockedCells="1"/>
  <mergeCells count="11">
    <mergeCell ref="L26:P26"/>
    <mergeCell ref="B16:D16"/>
    <mergeCell ref="B27:D27"/>
    <mergeCell ref="B25:E25"/>
    <mergeCell ref="B23:D23"/>
    <mergeCell ref="A1:H1"/>
    <mergeCell ref="D6:E6"/>
    <mergeCell ref="B14:G14"/>
    <mergeCell ref="L24:O24"/>
    <mergeCell ref="B15:H15"/>
    <mergeCell ref="E2:F2"/>
  </mergeCells>
  <phoneticPr fontId="15" type="noConversion"/>
  <conditionalFormatting sqref="B25:E25 E17 B19 C14:G14 B14:B15">
    <cfRule type="expression" dxfId="7" priority="10" stopIfTrue="1">
      <formula>$O$1=TRUE</formula>
    </cfRule>
  </conditionalFormatting>
  <conditionalFormatting sqref="F19 F25">
    <cfRule type="expression" dxfId="6" priority="9" stopIfTrue="1">
      <formula>$O$1=TRUE</formula>
    </cfRule>
  </conditionalFormatting>
  <conditionalFormatting sqref="B23:D23 G23">
    <cfRule type="expression" dxfId="5" priority="8" stopIfTrue="1">
      <formula>$O$4&gt;0</formula>
    </cfRule>
  </conditionalFormatting>
  <conditionalFormatting sqref="F23">
    <cfRule type="expression" dxfId="4" priority="7" stopIfTrue="1">
      <formula>$O$4&gt;0</formula>
    </cfRule>
  </conditionalFormatting>
  <conditionalFormatting sqref="F17">
    <cfRule type="expression" dxfId="3" priority="6" stopIfTrue="1">
      <formula>$O$1=TRUE</formula>
    </cfRule>
  </conditionalFormatting>
  <conditionalFormatting sqref="B16:D16 G16">
    <cfRule type="expression" dxfId="2" priority="5" stopIfTrue="1">
      <formula>$O$5&gt;0</formula>
    </cfRule>
  </conditionalFormatting>
  <conditionalFormatting sqref="F16">
    <cfRule type="expression" dxfId="1" priority="3" stopIfTrue="1">
      <formula>$O$2=TRUE</formula>
    </cfRule>
    <cfRule type="expression" dxfId="0" priority="4" stopIfTrue="1">
      <formula>$O$5&gt;0</formula>
    </cfRule>
  </conditionalFormatting>
  <pageMargins left="0.7" right="0.7" top="0.75" bottom="0.75" header="0.3" footer="0.3"/>
  <pageSetup scale="91" orientation="portrait" r:id="rId1"/>
  <headerFooter>
    <oddHeader xml:space="preserve">&amp;L&amp;G&amp;C&amp;"Times New Roman,Bold Italic"&amp;18First American Title Insurance Company&amp;"-,Regular"&amp;11
</oddHeader>
    <oddFooter>&amp;C&amp;"Times New Roman,Bold Italic"Two Premier Plaza
5607 Glenridge Dr., Suite 200
Atlanta, GA 30342
(404) 250-1604 * fax (404) 250-1609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A2" sqref="A2"/>
    </sheetView>
  </sheetViews>
  <sheetFormatPr defaultRowHeight="15"/>
  <cols>
    <col min="1" max="1" width="22.85546875" customWidth="1"/>
  </cols>
  <sheetData>
    <row r="1" spans="1:2" ht="15.75" thickBot="1">
      <c r="A1" s="2" t="s">
        <v>0</v>
      </c>
    </row>
    <row r="2" spans="1:2" ht="16.5" thickBot="1">
      <c r="A2" s="10">
        <f ca="1">IF('Residential Rates'!H8&lt;=100000, ('Residential Rates'!H8/1000)*2.75, IF('Residential Rates'!H8&lt;=500000, (('Residential Rates'!H8-100000)/1000)*2.25+275, IF('Residential Rates'!H8&lt;=1000000, (('Residential Rates'!H8-500000)/1000)*2+1175, (('Residential Rates'!H8-1000000)/1000)*2+2175)))</f>
        <v>0</v>
      </c>
      <c r="B2" s="13">
        <f>IF(A2&lt;=150, 150, A2)</f>
        <v>150</v>
      </c>
    </row>
    <row r="3" spans="1:2" ht="16.5" thickBot="1">
      <c r="A3" s="11">
        <f ca="1">IF('Residential Rates'!H10&lt;=100000, ('Residential Rates'!H10/1000)*3.75, IF('Residential Rates'!H10&lt;=500000, (('Residential Rates'!H10-100000)/1000)*3.25+375, IF('Residential Rates'!H10&lt;=1000000, (('Residential Rates'!H10-500000)/1000)*2.75+1675, (('Residential Rates'!H10-1000000)/1000)*2.7+3050)))</f>
        <v>0</v>
      </c>
      <c r="B3" s="13">
        <f>IF(A3&lt;=150, 150, A3)</f>
        <v>150</v>
      </c>
    </row>
    <row r="4" spans="1:2" ht="16.5" thickBot="1">
      <c r="A4" s="11">
        <f ca="1">IF('Residential Rates'!H8&lt;=100000, ('Residential Rates'!H8/1000)*3.25, IF('Residential Rates'!H8&lt;=500000, (('Residential Rates'!H8-100000)/1000)*2.75+325, IF('Residential Rates'!H8&lt;=1000000, (('Residential Rates'!H8-500000)/1000)*2.5+1425, (('Residential Rates'!H8-1000000)/1000)*2.25+2675)))</f>
        <v>0</v>
      </c>
      <c r="B4" s="13">
        <f>IF(A4&lt;=150, 150, A4)</f>
        <v>150</v>
      </c>
    </row>
    <row r="5" spans="1:2" ht="16.5" thickBot="1">
      <c r="A5" s="12">
        <f ca="1">IF('Residential Rates'!H10&lt;=100000, ('Residential Rates'!H10/1000)*4.5, IF('Residential Rates'!H10&lt;=500000, (('Residential Rates'!H10-100000)/1000)*3.8+450, IF('Residential Rates'!H10&lt;=1000000, (('Residential Rates'!H10-500000)/1000)*3.2+1970, (('Residential Rates'!H10-1000000)/1000)*3.2+3570)))</f>
        <v>0</v>
      </c>
      <c r="B5" s="13">
        <f>IF(A5&lt;=150, 150, A5)</f>
        <v>150</v>
      </c>
    </row>
    <row r="6" spans="1:2" ht="16.5" thickBot="1">
      <c r="A6" s="1"/>
    </row>
    <row r="7" spans="1:2" ht="15.75" thickBot="1">
      <c r="A7" s="3" t="s">
        <v>1</v>
      </c>
    </row>
    <row r="8" spans="1:2">
      <c r="A8" s="14" t="b">
        <v>1</v>
      </c>
      <c r="B8" s="4">
        <f>IF(A8=TRUE, 1, 0)</f>
        <v>1</v>
      </c>
    </row>
    <row r="9" spans="1:2" ht="15.75" thickBot="1">
      <c r="A9" s="15" t="b">
        <v>1</v>
      </c>
      <c r="B9" s="6">
        <f>IF(A9=TRUE, 2, 0)</f>
        <v>2</v>
      </c>
    </row>
    <row r="10" spans="1:2">
      <c r="A10" s="5" t="s">
        <v>3</v>
      </c>
    </row>
    <row r="11" spans="1:2">
      <c r="A11" s="5" t="s">
        <v>4</v>
      </c>
    </row>
    <row r="12" spans="1:2">
      <c r="A12" s="5">
        <v>1</v>
      </c>
    </row>
    <row r="13" spans="1:2">
      <c r="A13" s="5">
        <v>1</v>
      </c>
    </row>
    <row r="14" spans="1:2" ht="15.75" thickBot="1">
      <c r="A14" s="6" t="b">
        <f>IF(B8+B9=3, TRUE, FALSE)</f>
        <v>1</v>
      </c>
    </row>
    <row r="15" spans="1:2" ht="15.75" thickBot="1"/>
    <row r="16" spans="1:2" ht="15.75" thickBot="1">
      <c r="A16" s="3" t="s">
        <v>2</v>
      </c>
    </row>
    <row r="17" spans="1:1">
      <c r="A17" s="4" t="b">
        <f ca="1">IF('Residential Rates'!H8&gt;'Residential Rates'!H10, TRUE, FALSE)</f>
        <v>0</v>
      </c>
    </row>
    <row r="18" spans="1:1">
      <c r="A18" s="8">
        <f ca="1">'Residential Rates'!H8-'Residential Rates'!H10</f>
        <v>0</v>
      </c>
    </row>
    <row r="19" spans="1:1">
      <c r="A19" s="8">
        <f ca="1">IF('Residential Rates'!H8&lt;=100000,(Data!A18/1000)*2.75,IF('Residential Rates'!H8&lt;=500000,(Data!A18/1000)*2.25,IF('Residential Rates'!H8&lt;=1000000,(Data!A18/1000)*2,IF('Residential Rates'!H8&lt;=2000000,(Data!A28/1000)*2))))</f>
        <v>0</v>
      </c>
    </row>
    <row r="20" spans="1:1">
      <c r="A20" s="8">
        <f ca="1">IF('Residential Rates'!H8&lt;=100000, (Data!A18/1000)*3.25, IF('Residential Rates'!H8&lt;=500000,(Data!A18/1000)*2.75, IF('Residential Rates'!H8&lt;=1000000, (Data!A18/1000)*2.5, "Contact Underwriter")))</f>
        <v>0</v>
      </c>
    </row>
    <row r="21" spans="1:1" ht="15.75" thickBot="1">
      <c r="A21" s="7">
        <f>IF(A17=FALSE, 150, IF(A12&gt;1,150+A20,150+A19))</f>
        <v>150</v>
      </c>
    </row>
    <row r="22" spans="1:1" ht="15.75" thickBot="1"/>
    <row r="23" spans="1:1" ht="15.75" thickBot="1">
      <c r="A23" s="3" t="s">
        <v>5</v>
      </c>
    </row>
    <row r="24" spans="1:1">
      <c r="A24" s="9">
        <f>IF(A9=TRUE,IF(A13&gt;1,B5,B3),0)</f>
        <v>150</v>
      </c>
    </row>
    <row r="25" spans="1:1" ht="15.75" thickBot="1">
      <c r="A25" s="7">
        <f>IF(A8=TRUE,IF(A14=TRUE,A21, IF(A12&gt;1,B4,B2)),0)</f>
        <v>150</v>
      </c>
    </row>
  </sheetData>
  <phoneticPr fontId="15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M26" sqref="M26"/>
    </sheetView>
  </sheetViews>
  <sheetFormatPr defaultRowHeight="15"/>
  <cols>
    <col min="1" max="1" width="18" style="47" customWidth="1"/>
    <col min="2" max="2" width="18.42578125" style="47" customWidth="1"/>
    <col min="3" max="3" width="20.5703125" style="47" customWidth="1"/>
    <col min="4" max="4" width="15.5703125" style="47" hidden="1" customWidth="1"/>
    <col min="5" max="5" width="7.7109375" style="47" customWidth="1"/>
    <col min="6" max="6" width="12.28515625" style="47" customWidth="1"/>
    <col min="7" max="16384" width="9.140625" style="47"/>
  </cols>
  <sheetData>
    <row r="1" spans="1:15" ht="21.75" customHeight="1" thickBot="1">
      <c r="A1" s="47" t="s">
        <v>50</v>
      </c>
    </row>
    <row r="2" spans="1:15" ht="19.5" thickBot="1">
      <c r="A2" s="48"/>
      <c r="B2" s="48"/>
      <c r="C2" s="49"/>
      <c r="F2" s="81" t="s">
        <v>47</v>
      </c>
      <c r="G2" s="82"/>
      <c r="H2" s="82"/>
      <c r="I2" s="82"/>
      <c r="J2" s="82"/>
      <c r="K2" s="82"/>
      <c r="L2" s="82"/>
      <c r="M2" s="83"/>
    </row>
    <row r="3" spans="1:15">
      <c r="A3" s="48">
        <v>0</v>
      </c>
      <c r="B3" s="48">
        <v>3000000</v>
      </c>
      <c r="C3" s="49">
        <v>2</v>
      </c>
      <c r="F3" s="50"/>
    </row>
    <row r="4" spans="1:15">
      <c r="A4" s="48">
        <v>3000001</v>
      </c>
      <c r="B4" s="48">
        <v>5000000</v>
      </c>
      <c r="C4" s="49">
        <v>1.65</v>
      </c>
      <c r="F4" s="50"/>
    </row>
    <row r="5" spans="1:15">
      <c r="A5" s="48">
        <v>5000001</v>
      </c>
      <c r="B5" s="48">
        <v>7000000</v>
      </c>
      <c r="C5" s="49">
        <v>1.25</v>
      </c>
      <c r="F5" s="50"/>
    </row>
    <row r="6" spans="1:15">
      <c r="A6" s="48">
        <v>7000001</v>
      </c>
      <c r="B6" s="48">
        <v>10000000</v>
      </c>
      <c r="C6" s="49">
        <v>1.1000000000000001</v>
      </c>
      <c r="F6" s="50"/>
      <c r="M6" s="48"/>
      <c r="N6" s="48"/>
      <c r="O6" s="49"/>
    </row>
    <row r="7" spans="1:15">
      <c r="A7" s="48">
        <v>10000001</v>
      </c>
      <c r="B7" s="48">
        <v>20000000</v>
      </c>
      <c r="C7" s="49">
        <v>0.75</v>
      </c>
      <c r="F7" s="50"/>
      <c r="M7" s="48"/>
      <c r="N7" s="48"/>
      <c r="O7" s="49"/>
    </row>
    <row r="8" spans="1:15">
      <c r="A8" s="48">
        <v>20000001</v>
      </c>
      <c r="B8" s="48">
        <v>30000000</v>
      </c>
      <c r="C8" s="49">
        <v>0.6</v>
      </c>
    </row>
    <row r="9" spans="1:15">
      <c r="A9" s="48">
        <v>30000001</v>
      </c>
      <c r="B9" s="48">
        <v>50000000</v>
      </c>
      <c r="C9" s="49">
        <v>0.45</v>
      </c>
    </row>
    <row r="10" spans="1:15">
      <c r="A10" s="48">
        <v>50000001</v>
      </c>
      <c r="B10" s="48">
        <v>70000000</v>
      </c>
      <c r="C10" s="49">
        <v>0.4</v>
      </c>
    </row>
    <row r="11" spans="1:15" ht="15.75" thickBot="1">
      <c r="A11" s="48"/>
      <c r="B11" s="48"/>
      <c r="C11" s="49"/>
    </row>
    <row r="12" spans="1:15" ht="24" customHeight="1" thickBot="1">
      <c r="B12" s="59" t="s">
        <v>21</v>
      </c>
      <c r="C12" s="60">
        <v>0</v>
      </c>
      <c r="D12" s="50">
        <f>ROUNDUP(C12,-3)</f>
        <v>0</v>
      </c>
      <c r="G12" s="84" t="s">
        <v>48</v>
      </c>
      <c r="H12" s="85"/>
      <c r="I12" s="85"/>
      <c r="J12" s="85"/>
      <c r="K12" s="86"/>
    </row>
    <row r="13" spans="1:15" ht="24" customHeight="1">
      <c r="B13" s="61" t="s">
        <v>22</v>
      </c>
      <c r="C13" s="64">
        <f>IF(D13&lt;=500,500,D13)</f>
        <v>500</v>
      </c>
      <c r="D13" s="62">
        <f>IF(D12&lt;B2,C2,IF(D12&lt;=B3,C2+(((D12-B2)/1000)*C3),IF(D12&lt;=B4,C2+((B3-B2)/1000*C3)+(((D12-B3)/1000)*C4),IF(D12&lt;=B5,C2+((B3-B2)/1000*C3)+((B4-B3)/1000*C4)+(((D12-B4)/1000)*C5),IF(D12&lt;=B6,C2+((B3-B2)/1000*C3)+((B4-B3)/1000*C4)+((B5-B4)/1000*C5)+(((D12-B5)/1000)*C6),IF(D12&lt;=B7,C2+((B3-B2)/1000*C3)+((B4-B3)/1000*C4)+((B5-B4)/1000*C5)+((B6-B5)/1000*C6)+(((D12-B6)/1000)*C7),IF(D12&lt;=B8,C2+((B3-B2)/1000*C3)+((B4-B3)/1000*C4)+((B5-B4)/1000*C5)+((B6-B5)/1000*C6)+((B7-B6)/1000*C7)+(((D12-B7)/1000)*C8),IF(D12&lt;=B9,(C2+((B3-B2)/1000*C3)+((B4-B3)/1000*C4)+((B5-B4)/1000*C5)+((B6-B5)/1000*C6)+((B7-B6)/1000*C7)+((B8-B7)/1000*C8)+(((D12-B8)/1000)*C9)),C2+((B3-B2)/1000*C3)+((B4-B3)/1000*C4)+((B5-B4)/1000*C5)+((B6-B5)/1000*C6)+((B7-B6)/1000*C7)+((B8-B7)/1000*C8)+((B9-B8)/1000*C9)+(((D12-B9)/1000)*C11)))))))))</f>
        <v>0</v>
      </c>
    </row>
    <row r="14" spans="1:15" ht="30" customHeight="1">
      <c r="A14" s="52"/>
      <c r="B14" s="66" t="s">
        <v>23</v>
      </c>
      <c r="C14" s="63">
        <f>IF(C13&lt;=556,500,C13*0.9)</f>
        <v>500</v>
      </c>
    </row>
    <row r="15" spans="1:15" ht="24" customHeight="1">
      <c r="A15" s="52"/>
      <c r="B15" s="51"/>
      <c r="C15" s="50"/>
    </row>
    <row r="16" spans="1:15">
      <c r="A16" s="53" t="s">
        <v>24</v>
      </c>
    </row>
    <row r="17" spans="1:1">
      <c r="A17" s="54" t="s">
        <v>25</v>
      </c>
    </row>
    <row r="18" spans="1:1">
      <c r="A18" s="54" t="s">
        <v>26</v>
      </c>
    </row>
    <row r="19" spans="1:1">
      <c r="A19" s="53" t="s">
        <v>27</v>
      </c>
    </row>
    <row r="20" spans="1:1">
      <c r="A20" s="55" t="s">
        <v>28</v>
      </c>
    </row>
    <row r="21" spans="1:1">
      <c r="A21" s="55" t="s">
        <v>29</v>
      </c>
    </row>
    <row r="22" spans="1:1">
      <c r="A22" s="55" t="s">
        <v>30</v>
      </c>
    </row>
    <row r="23" spans="1:1">
      <c r="A23" s="55" t="s">
        <v>31</v>
      </c>
    </row>
    <row r="24" spans="1:1">
      <c r="A24" s="53" t="s">
        <v>32</v>
      </c>
    </row>
    <row r="25" spans="1:1">
      <c r="A25" s="54" t="s">
        <v>33</v>
      </c>
    </row>
    <row r="26" spans="1:1">
      <c r="A26" s="56" t="s">
        <v>34</v>
      </c>
    </row>
    <row r="27" spans="1:1">
      <c r="A27" s="56" t="s">
        <v>35</v>
      </c>
    </row>
    <row r="28" spans="1:1">
      <c r="A28" s="55" t="s">
        <v>36</v>
      </c>
    </row>
    <row r="29" spans="1:1">
      <c r="A29" s="55" t="s">
        <v>37</v>
      </c>
    </row>
    <row r="30" spans="1:1">
      <c r="A30" s="57" t="s">
        <v>38</v>
      </c>
    </row>
    <row r="31" spans="1:1">
      <c r="A31" s="57" t="s">
        <v>39</v>
      </c>
    </row>
    <row r="32" spans="1:1">
      <c r="A32" s="55" t="s">
        <v>40</v>
      </c>
    </row>
    <row r="33" spans="1:1">
      <c r="A33" s="54" t="s">
        <v>41</v>
      </c>
    </row>
    <row r="34" spans="1:1">
      <c r="A34" s="53" t="s">
        <v>42</v>
      </c>
    </row>
    <row r="35" spans="1:1">
      <c r="A35" s="54" t="s">
        <v>43</v>
      </c>
    </row>
    <row r="36" spans="1:1">
      <c r="A36" s="54" t="s">
        <v>44</v>
      </c>
    </row>
    <row r="37" spans="1:1">
      <c r="A37" s="54"/>
    </row>
    <row r="38" spans="1:1">
      <c r="A38" s="58" t="s">
        <v>45</v>
      </c>
    </row>
  </sheetData>
  <mergeCells count="2">
    <mergeCell ref="F2:M2"/>
    <mergeCell ref="G12:K12"/>
  </mergeCells>
  <phoneticPr fontId="15" type="noConversion"/>
  <pageMargins left="0.75" right="0.75" top="1" bottom="1" header="0.5" footer="0.5"/>
  <pageSetup paperSize="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Residential Rates</vt:lpstr>
      <vt:lpstr>Data</vt:lpstr>
      <vt:lpstr>Commercial Rates</vt:lpstr>
      <vt:lpstr>'Residential Rates'!Print_Area</vt:lpstr>
    </vt:vector>
  </TitlesOfParts>
  <Company>The First American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H Tune</dc:creator>
  <cp:lastModifiedBy>Owner</cp:lastModifiedBy>
  <cp:lastPrinted>2012-02-27T18:46:35Z</cp:lastPrinted>
  <dcterms:created xsi:type="dcterms:W3CDTF">2009-06-10T16:30:09Z</dcterms:created>
  <dcterms:modified xsi:type="dcterms:W3CDTF">2016-01-22T16:37:24Z</dcterms:modified>
</cp:coreProperties>
</file>